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9200" windowHeight="11640" firstSheet="1" activeTab="1"/>
  </bookViews>
  <sheets>
    <sheet name="прил2 доходы (2)" sheetId="24" state="hidden" r:id="rId1"/>
    <sheet name="прил1 источ" sheetId="21" r:id="rId2"/>
  </sheets>
  <definedNames>
    <definedName name="_xlnm.Print_Area" localSheetId="1">'прил1 источ'!$A$1:$E$17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1"/>
  <c r="D9"/>
  <c r="D12" l="1"/>
  <c r="D15" i="24"/>
  <c r="E15"/>
  <c r="F44"/>
  <c r="E44"/>
  <c r="F42"/>
  <c r="E42"/>
  <c r="F37"/>
  <c r="E29"/>
  <c r="E28"/>
  <c r="E27" s="1"/>
  <c r="E26" s="1"/>
  <c r="E22"/>
  <c r="F15"/>
  <c r="E14"/>
  <c r="E13"/>
  <c r="E12"/>
  <c r="F5"/>
  <c r="E6"/>
  <c r="E5" s="1"/>
  <c r="G1"/>
  <c r="G8"/>
  <c r="G9"/>
  <c r="G10"/>
  <c r="G11"/>
  <c r="G16"/>
  <c r="G17"/>
  <c r="G15" s="1"/>
  <c r="G18"/>
  <c r="G19"/>
  <c r="G20"/>
  <c r="G23"/>
  <c r="G24"/>
  <c r="G25"/>
  <c r="G29"/>
  <c r="G30"/>
  <c r="G31"/>
  <c r="G32"/>
  <c r="G33"/>
  <c r="G34"/>
  <c r="G35"/>
  <c r="G36"/>
  <c r="G38"/>
  <c r="G39"/>
  <c r="G40"/>
  <c r="G41"/>
  <c r="G43"/>
  <c r="G42" s="1"/>
  <c r="G45"/>
  <c r="D44"/>
  <c r="C44"/>
  <c r="D42"/>
  <c r="C42"/>
  <c r="D37"/>
  <c r="G37" s="1"/>
  <c r="D29"/>
  <c r="D28"/>
  <c r="G28" s="1"/>
  <c r="C27"/>
  <c r="C26" s="1"/>
  <c r="C21" s="1"/>
  <c r="D22"/>
  <c r="G22" s="1"/>
  <c r="C15"/>
  <c r="C7" s="1"/>
  <c r="D14"/>
  <c r="G14" s="1"/>
  <c r="D13"/>
  <c r="G13" s="1"/>
  <c r="D12"/>
  <c r="G12" s="1"/>
  <c r="D6"/>
  <c r="D5" s="1"/>
  <c r="C5"/>
  <c r="G5" s="1"/>
  <c r="D7" l="1"/>
  <c r="G44"/>
  <c r="G6"/>
  <c r="G7"/>
  <c r="F7"/>
  <c r="F27"/>
  <c r="F26" s="1"/>
  <c r="F21" s="1"/>
  <c r="F4" s="1"/>
  <c r="E7"/>
  <c r="G27"/>
  <c r="G26" s="1"/>
  <c r="G21" s="1"/>
  <c r="G4" s="1"/>
  <c r="G3" s="1"/>
  <c r="E21"/>
  <c r="E4" s="1"/>
  <c r="E3" s="1"/>
  <c r="C4"/>
  <c r="C3" s="1"/>
  <c r="D27"/>
  <c r="F3" l="1"/>
  <c r="D26"/>
  <c r="D21" s="1"/>
  <c r="D4" s="1"/>
  <c r="D3" s="1"/>
  <c r="C16" i="21" l="1"/>
  <c r="C15" s="1"/>
  <c r="D15"/>
  <c r="E14"/>
  <c r="E13"/>
  <c r="E12"/>
  <c r="D11"/>
  <c r="C11"/>
  <c r="E10"/>
  <c r="E9"/>
  <c r="D8"/>
  <c r="C8"/>
  <c r="E16" l="1"/>
  <c r="E15" s="1"/>
  <c r="C17"/>
  <c r="C20" s="1"/>
  <c r="D17"/>
  <c r="E11"/>
  <c r="E8"/>
  <c r="E17" l="1"/>
  <c r="E23" s="1"/>
  <c r="E20" l="1"/>
  <c r="G17"/>
</calcChain>
</file>

<file path=xl/sharedStrings.xml><?xml version="1.0" encoding="utf-8"?>
<sst xmlns="http://schemas.openxmlformats.org/spreadsheetml/2006/main" count="110" uniqueCount="95">
  <si>
    <t>Наименование</t>
  </si>
  <si>
    <t>(в тыс. рублях)</t>
  </si>
  <si>
    <t>Код</t>
  </si>
  <si>
    <t xml:space="preserve"> 01 02 00 00 00 0000 000</t>
  </si>
  <si>
    <t>Кредиты кредитных организаций в валюте Российской Федерации</t>
  </si>
  <si>
    <t xml:space="preserve"> 01 02 00 00 04 0000 710</t>
  </si>
  <si>
    <t>Получение кредитов от кредитных организаций бюджетами городских округов в валюте Российской Федерации</t>
  </si>
  <si>
    <t xml:space="preserve"> 01 02 00 00 04 0000 810</t>
  </si>
  <si>
    <t>Погашение кредитов, предоставленных кредитными организациями в валюте Российской Федерации</t>
  </si>
  <si>
    <t>01 03 00 00 00 0000 000</t>
  </si>
  <si>
    <t>Бюджетные кредитных от других бюджетов бюджетной системы Российской Федерации</t>
  </si>
  <si>
    <t>01 03 01 00 04 0000 710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</si>
  <si>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</si>
  <si>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01 03 01 00 04 0000 810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</si>
  <si>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 (на пополнение остатков средств на счетах  бюджета городского округа "Город Кызыл Республики Тыва"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</si>
  <si>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</si>
  <si>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 xml:space="preserve"> 01 05 00 00 00 0000 500</t>
  </si>
  <si>
    <t>Изменение остатков средств на счетах по учету средств бюджета</t>
  </si>
  <si>
    <t xml:space="preserve"> 01 05 00 00 04 0000 510</t>
  </si>
  <si>
    <t>Изменение остатков средств на счетах по учету средств бюджета бюджетами городских округов</t>
  </si>
  <si>
    <t xml:space="preserve"> Всего</t>
  </si>
  <si>
    <t>Утверждено на год</t>
  </si>
  <si>
    <t>Изменения (+;-)</t>
  </si>
  <si>
    <t>Приложение 1</t>
  </si>
  <si>
    <t xml:space="preserve">Источники внутреннего финансирования дефицита бюджета городского округа «Город Кызыл Республики Тыва» на  2016 год
</t>
  </si>
  <si>
    <t xml:space="preserve"> 00011700000000000000</t>
  </si>
  <si>
    <t>Прочие неналоговые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</si>
  <si>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</si>
  <si>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</si>
  <si>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</si>
  <si>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</si>
  <si>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00020201000000000000</t>
  </si>
  <si>
    <t>Дотации бюджетам субъектов Российской Федерации и муниципальных образований</t>
  </si>
  <si>
    <t>00020201003040000151</t>
  </si>
  <si>
    <t>Дотации бюджетам городских округов на поддержку мер по обеспечению сбалансированности бюджетов</t>
  </si>
  <si>
    <t>00020202000000000000</t>
  </si>
  <si>
    <t>Субсидии бюджетам  муниципальных образований</t>
  </si>
  <si>
    <t>00020202041010000151</t>
  </si>
  <si>
    <t>Субсидии на капитальный ремонт и ремонт автомобильных дорог общего пользования населенных пунктов за счет средств Дорожного фонда Республики Тыва</t>
  </si>
  <si>
    <t>00020202088040000151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</si>
  <si>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республиканского бюджета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</si>
  <si>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 - Фонда содействия реформированию жилищно-коммунального хозяйства</t>
  </si>
  <si>
    <t>00020202088040004151</t>
  </si>
  <si>
    <t>00020202089040004151</t>
  </si>
  <si>
    <t>Субсидии бюджетам городских округов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</si>
  <si>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00020202207040000151</t>
  </si>
  <si>
    <t>Субсидии бюджетам городских округов на реализацию мероприятий государственной программы Российской Федерации "Доступная среда" на 2011 - 2020 годы</t>
  </si>
  <si>
    <t>00020202999040000151</t>
  </si>
  <si>
    <t xml:space="preserve">Прочие субсидии </t>
  </si>
  <si>
    <t xml:space="preserve"> Субсидии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эффективности, в рамках подпрограммы "Энергосбережение и повышение энергетической эффективности в Республике Тыва </t>
  </si>
  <si>
    <t>Субсидии на оздоровление детей</t>
  </si>
  <si>
    <t xml:space="preserve">Субсидии бюджетам городских округов на реализацию мероприятий государственной программы Республики Тыва" Доступная среда на 2016 - 2020 годы" </t>
  </si>
  <si>
    <t>Субсидии на реализацию мероприятий по оказанию поддержки детям, оказавшимся в трудной жизненной ситуации</t>
  </si>
  <si>
    <t>00020203000000000000</t>
  </si>
  <si>
    <t>Субвенции бюджетам  муниципальных образований</t>
  </si>
  <si>
    <t>00020203001040000151</t>
  </si>
  <si>
    <t>Субвенции бюджетам городских округов на оплату жилищно-коммунальных услуг отдельным категориям граждан</t>
  </si>
  <si>
    <t>00020203007040000151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</si>
  <si>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</si>
  <si>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00020203013040000151</t>
  </si>
  <si>
    <t>Субвенции бюджетам городских округов на обеспечение мер социальной поддержки реабилитированных лиц и лиц, признанных пострадавшими от политических репрессий</t>
  </si>
  <si>
    <t>00020203022040000151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</si>
  <si>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</si>
  <si>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00020203024040000151</t>
  </si>
  <si>
    <t xml:space="preserve">Субвенции бюджетам городских округов на выполнение передаваемых полномочий </t>
  </si>
  <si>
    <t xml:space="preserve">Субвенции бюджетам городских округов на реализацию Закона РТ «О предоставлении органам местного самоуправления муниципальных районов и городских округов на территории РТ субвенций на реализацию основных общеобразовательных программ в области общего образования»  </t>
  </si>
  <si>
    <t>в том числе общие образовательные учреждения</t>
  </si>
  <si>
    <t xml:space="preserve">                        дошкольные образовательные учреждения</t>
  </si>
  <si>
    <t xml:space="preserve">Субвенции бюджетам городских округов на обеспечение мер социальной поддержки ветеранов труда и тружеников тыла </t>
  </si>
  <si>
    <t>Субвенции бюджетам городских округов на выполнение  передаваемых полномочий субъектов Российской Федерации</t>
  </si>
  <si>
    <t>Субвенции бюджетам городских округов на обеспечение равной доступности услуг общественного транспорта для отдельных категорий граждан, оказание мер социальной поддержки которым относится к ведению РФ</t>
  </si>
  <si>
    <t>Субвенции бюджетам городских округов на осуществление передаваемых полномочий по административным комиссиям</t>
  </si>
  <si>
    <t>Субвенции бюджетам городских округов на реализацию Закона РТ "О погребении и похоронном деле"</t>
  </si>
  <si>
    <t>Субвенции бюджетам городских округов на осуществление переданных полномочий по комиссии по делам несовершеннолетних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</si>
  <si>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</si>
  <si>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00020303029040000151</t>
  </si>
  <si>
    <t>00020203121040000151</t>
  </si>
  <si>
    <t>Субвенции бюджетам городских округов на проведение Всероссийской сельскохозяйственной переписи в 2016 году</t>
  </si>
  <si>
    <t>00020203122040000151</t>
  </si>
  <si>
    <t xml:space="preserve">Субвенции бюджетам городских округов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
</t>
  </si>
  <si>
    <t>00020203143040000151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</si>
  <si>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</si>
  <si>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00020204000000000000</t>
  </si>
  <si>
    <t>Иные межбюджетные трансферты</t>
  </si>
  <si>
    <t>00020204025040000151</t>
  </si>
  <si>
    <t xml:space="preserve">Межбюджетные трансферты, передаваемые бюджетам городских округов на комплектование книжных фондов библиотек муниципальных образований
</t>
  </si>
  <si>
    <t>00021900000000000000</t>
  </si>
  <si>
    <t>Возврат остатков субсидий, субвенций и иных межбюджетных трансфертов, имеющих  целевое назначение, прошлых лет</t>
  </si>
  <si>
    <t>00021904000040000151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</si>
  <si>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</si>
  <si>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+</t>
  </si>
  <si>
    <t>-</t>
  </si>
  <si>
    <t>План с учетом изменений</t>
  </si>
  <si>
    <t>от "28" декабря 2016 г. № 304</t>
  </si>
  <si>
    <t>к решению Хурала представителей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</si>
</sst>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;[Red]\-#,##0.0;0.0"/>
    <numFmt numFmtId="166" formatCode="#,##0.00;[Red]\-#,##0.00;0.00"/>
    <numFmt numFmtId="167" formatCode="#,##0.0_ ;[Red]\-#,##0.0\ "/>
  </numFmts>
  <fonts count="1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3" fillId="0" borderId="0" xfId="0" applyNumberFormat="1" applyFont="1"/>
    <xf numFmtId="0" fontId="5" fillId="0" borderId="0" xfId="0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right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0" fontId="9" fillId="0" borderId="1" xfId="1" applyNumberFormat="1" applyFont="1" applyFill="1" applyBorder="1" applyAlignment="1" applyProtection="1">
      <alignment wrapText="1"/>
      <protection hidden="1"/>
    </xf>
    <xf numFmtId="165" fontId="9" fillId="0" borderId="2" xfId="1" applyNumberFormat="1" applyFont="1" applyFill="1" applyBorder="1" applyAlignment="1" applyProtection="1">
      <alignment horizontal="right" vertical="center"/>
      <protection hidden="1"/>
    </xf>
    <xf numFmtId="165" fontId="9" fillId="0" borderId="1" xfId="1" applyNumberFormat="1" applyFont="1" applyFill="1" applyBorder="1" applyAlignment="1" applyProtection="1">
      <alignment horizontal="right" vertical="center"/>
      <protection hidden="1"/>
    </xf>
    <xf numFmtId="49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wrapText="1"/>
      <protection hidden="1"/>
    </xf>
    <xf numFmtId="165" fontId="8" fillId="0" borderId="2" xfId="1" applyNumberFormat="1" applyFont="1" applyFill="1" applyBorder="1" applyAlignment="1" applyProtection="1">
      <alignment horizontal="right" vertical="center"/>
      <protection hidden="1"/>
    </xf>
    <xf numFmtId="164" fontId="8" fillId="0" borderId="1" xfId="1" applyNumberFormat="1" applyFont="1" applyBorder="1" applyAlignment="1">
      <alignment vertical="center"/>
    </xf>
    <xf numFmtId="164" fontId="9" fillId="0" borderId="1" xfId="1" applyNumberFormat="1" applyFont="1" applyBorder="1" applyAlignment="1">
      <alignment vertical="center"/>
    </xf>
    <xf numFmtId="49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>
      <alignment horizontal="right" vertical="center"/>
    </xf>
    <xf numFmtId="0" fontId="8" fillId="0" borderId="1" xfId="1" applyNumberFormat="1" applyFont="1" applyFill="1" applyBorder="1" applyAlignment="1" applyProtection="1">
      <alignment vertical="top" wrapText="1"/>
      <protection hidden="1"/>
    </xf>
    <xf numFmtId="164" fontId="8" fillId="0" borderId="1" xfId="1" applyNumberFormat="1" applyFont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65" fontId="8" fillId="0" borderId="1" xfId="1" applyNumberFormat="1" applyFont="1" applyFill="1" applyBorder="1" applyAlignment="1" applyProtection="1">
      <alignment horizontal="right" vertical="center"/>
      <protection hidden="1"/>
    </xf>
    <xf numFmtId="0" fontId="8" fillId="0" borderId="2" xfId="1" applyFont="1" applyFill="1" applyBorder="1" applyAlignment="1">
      <alignment horizontal="right" vertical="center"/>
    </xf>
    <xf numFmtId="0" fontId="8" fillId="0" borderId="1" xfId="0" applyFont="1" applyBorder="1" applyAlignment="1">
      <alignment horizontal="justify" vertical="top" wrapText="1"/>
    </xf>
    <xf numFmtId="164" fontId="8" fillId="0" borderId="0" xfId="1" applyNumberFormat="1" applyFont="1"/>
    <xf numFmtId="0" fontId="8" fillId="0" borderId="3" xfId="1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wrapText="1"/>
      <protection hidden="1"/>
    </xf>
    <xf numFmtId="166" fontId="8" fillId="0" borderId="2" xfId="1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>
      <alignment vertical="center" wrapText="1"/>
    </xf>
    <xf numFmtId="166" fontId="10" fillId="0" borderId="2" xfId="1" applyNumberFormat="1" applyFont="1" applyFill="1" applyBorder="1" applyAlignment="1" applyProtection="1">
      <alignment horizontal="right" vertical="center"/>
      <protection hidden="1"/>
    </xf>
    <xf numFmtId="165" fontId="10" fillId="0" borderId="2" xfId="1" applyNumberFormat="1" applyFont="1" applyFill="1" applyBorder="1" applyAlignment="1" applyProtection="1">
      <alignment horizontal="right" vertical="center"/>
      <protection hidden="1"/>
    </xf>
    <xf numFmtId="164" fontId="10" fillId="0" borderId="1" xfId="1" applyNumberFormat="1" applyFont="1" applyBorder="1" applyAlignment="1">
      <alignment vertical="center"/>
    </xf>
    <xf numFmtId="0" fontId="10" fillId="0" borderId="0" xfId="1" applyFont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vertical="top" wrapText="1"/>
    </xf>
    <xf numFmtId="0" fontId="10" fillId="0" borderId="2" xfId="1" applyNumberFormat="1" applyFont="1" applyFill="1" applyBorder="1" applyAlignment="1" applyProtection="1">
      <alignment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vertical="center" wrapText="1"/>
      <protection hidden="1"/>
    </xf>
    <xf numFmtId="166" fontId="9" fillId="0" borderId="2" xfId="1" applyNumberFormat="1" applyFont="1" applyFill="1" applyBorder="1" applyAlignment="1" applyProtection="1">
      <alignment horizontal="right" vertical="center"/>
      <protection hidden="1"/>
    </xf>
    <xf numFmtId="166" fontId="9" fillId="0" borderId="1" xfId="1" applyNumberFormat="1" applyFont="1" applyFill="1" applyBorder="1" applyAlignment="1" applyProtection="1">
      <alignment horizontal="right" vertical="center"/>
      <protection hidden="1"/>
    </xf>
    <xf numFmtId="0" fontId="9" fillId="0" borderId="0" xfId="1" applyFont="1"/>
    <xf numFmtId="165" fontId="8" fillId="0" borderId="2" xfId="1" applyNumberFormat="1" applyFont="1" applyFill="1" applyBorder="1" applyAlignment="1">
      <alignment vertical="center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164" fontId="11" fillId="0" borderId="1" xfId="1" applyNumberFormat="1" applyFont="1" applyBorder="1" applyAlignment="1">
      <alignment vertical="center"/>
    </xf>
    <xf numFmtId="49" fontId="8" fillId="0" borderId="4" xfId="1" applyNumberFormat="1" applyFont="1" applyFill="1" applyBorder="1" applyAlignment="1" applyProtection="1">
      <alignment horizontal="center" vertical="center"/>
      <protection hidden="1"/>
    </xf>
    <xf numFmtId="0" fontId="8" fillId="0" borderId="5" xfId="1" applyNumberFormat="1" applyFont="1" applyFill="1" applyBorder="1" applyAlignment="1" applyProtection="1">
      <alignment horizontal="left" vertical="top" wrapText="1"/>
      <protection hidden="1"/>
    </xf>
    <xf numFmtId="165" fontId="8" fillId="0" borderId="5" xfId="1" applyNumberFormat="1" applyFont="1" applyFill="1" applyBorder="1" applyAlignment="1" applyProtection="1">
      <alignment horizontal="right" vertical="center"/>
      <protection hidden="1"/>
    </xf>
    <xf numFmtId="164" fontId="12" fillId="0" borderId="4" xfId="1" applyNumberFormat="1" applyFont="1" applyBorder="1" applyAlignment="1">
      <alignment vertical="center"/>
    </xf>
    <xf numFmtId="0" fontId="8" fillId="0" borderId="6" xfId="1" applyFont="1" applyBorder="1" applyAlignment="1" applyProtection="1">
      <alignment horizontal="center" vertical="center"/>
      <protection hidden="1"/>
    </xf>
    <xf numFmtId="0" fontId="8" fillId="0" borderId="6" xfId="1" applyFont="1" applyBorder="1" applyProtection="1">
      <protection hidden="1"/>
    </xf>
    <xf numFmtId="0" fontId="8" fillId="0" borderId="6" xfId="1" applyFont="1" applyBorder="1" applyAlignment="1" applyProtection="1">
      <alignment horizontal="right"/>
      <protection hidden="1"/>
    </xf>
    <xf numFmtId="0" fontId="8" fillId="0" borderId="0" xfId="1" applyFont="1" applyAlignment="1">
      <alignment horizontal="center" vertical="center"/>
    </xf>
    <xf numFmtId="167" fontId="8" fillId="0" borderId="0" xfId="1" applyNumberFormat="1" applyFont="1"/>
    <xf numFmtId="49" fontId="9" fillId="0" borderId="7" xfId="1" applyNumberFormat="1" applyFont="1" applyFill="1" applyBorder="1" applyAlignment="1" applyProtection="1">
      <alignment horizontal="center" vertical="center"/>
      <protection hidden="1"/>
    </xf>
    <xf numFmtId="165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10" fillId="2" borderId="2" xfId="1" applyNumberFormat="1" applyFont="1" applyFill="1" applyBorder="1" applyAlignment="1" applyProtection="1">
      <alignment horizontal="right" vertical="center"/>
      <protection hidden="1"/>
    </xf>
    <xf numFmtId="165" fontId="10" fillId="2" borderId="2" xfId="1" applyNumberFormat="1" applyFont="1" applyFill="1" applyBorder="1" applyAlignment="1" applyProtection="1">
      <alignment horizontal="right" vertical="center"/>
      <protection hidden="1"/>
    </xf>
    <xf numFmtId="164" fontId="10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H51"/>
  <sheetViews>
    <sheetView topLeftCell="A24" workbookViewId="0">
      <selection activeCell="B31" sqref="B31"/>
    </sheetView>
  </sheetViews>
  <sheetFormatPr defaultColWidth="9.140625" defaultRowHeight="12.75"/>
  <cols>
    <col min="1" max="1" width="22.7109375" style="68" customWidth="1"/>
    <col min="2" max="2" width="58.5703125" style="17" customWidth="1"/>
    <col min="3" max="3" width="13.42578125" style="18" customWidth="1"/>
    <col min="4" max="4" width="14" style="17" customWidth="1"/>
    <col min="5" max="5" width="11.28515625" style="17" customWidth="1"/>
    <col min="6" max="6" width="10.5703125" style="17" customWidth="1"/>
    <col min="7" max="7" width="11" style="17" customWidth="1"/>
    <col min="8" max="193" width="9.140625" style="17" customWidth="1"/>
    <col min="194" max="16384" width="9.140625" style="17"/>
  </cols>
  <sheetData>
    <row r="1" spans="1:7" ht="12.75" hidden="1" customHeight="1">
      <c r="A1" s="28" t="s">
        <v>25</v>
      </c>
      <c r="B1" s="20" t="s">
        <v>26</v>
      </c>
      <c r="C1" s="21"/>
      <c r="D1" s="21"/>
      <c r="E1" s="21"/>
      <c r="F1" s="21"/>
      <c r="G1" s="26">
        <f>C1+D1</f>
        <v>0</v>
      </c>
    </row>
    <row r="2" spans="1:7" ht="12.75" customHeight="1">
      <c r="A2" s="70"/>
      <c r="B2" s="20"/>
      <c r="C2" s="21"/>
      <c r="D2" s="21"/>
      <c r="E2" s="71" t="s">
        <v>90</v>
      </c>
      <c r="F2" s="71" t="s">
        <v>91</v>
      </c>
      <c r="G2" s="26"/>
    </row>
    <row r="3" spans="1:7">
      <c r="A3" s="29" t="s">
        <v>27</v>
      </c>
      <c r="B3" s="20" t="s">
        <v>28</v>
      </c>
      <c r="C3" s="22">
        <f>C4+C44</f>
        <v>1858901.1943600001</v>
      </c>
      <c r="D3" s="22">
        <f>D4+D44</f>
        <v>140876.57796000002</v>
      </c>
      <c r="E3" s="22">
        <f t="shared" ref="E3:F3" si="0">E4+E44</f>
        <v>457045.67796000006</v>
      </c>
      <c r="F3" s="22">
        <f t="shared" si="0"/>
        <v>-316169.10000000003</v>
      </c>
      <c r="G3" s="22">
        <f>G4+G44</f>
        <v>1999777.7723200002</v>
      </c>
    </row>
    <row r="4" spans="1:7" ht="25.5">
      <c r="A4" s="29" t="s">
        <v>29</v>
      </c>
      <c r="B4" s="20" t="s">
        <v>30</v>
      </c>
      <c r="C4" s="22">
        <f>C7+C21+C42+C5</f>
        <v>1858914.5</v>
      </c>
      <c r="D4" s="22">
        <f>D7+D21+D42+D5</f>
        <v>140876.57796000002</v>
      </c>
      <c r="E4" s="22">
        <f t="shared" ref="E4" si="1">E7+E21+E42+E5</f>
        <v>457045.67796000006</v>
      </c>
      <c r="F4" s="22">
        <f>F7+F21+F42+F5</f>
        <v>-316169.10000000003</v>
      </c>
      <c r="G4" s="22">
        <f>G7+G21+G42+G5</f>
        <v>1999791.0779600001</v>
      </c>
    </row>
    <row r="5" spans="1:7" ht="25.5">
      <c r="A5" s="29" t="s">
        <v>31</v>
      </c>
      <c r="B5" s="20" t="s">
        <v>32</v>
      </c>
      <c r="C5" s="21">
        <f>C6</f>
        <v>4696.5</v>
      </c>
      <c r="D5" s="21">
        <f>D6</f>
        <v>11308.800000000001</v>
      </c>
      <c r="E5" s="21">
        <f t="shared" ref="E5:F5" si="2">E6</f>
        <v>11308.800000000001</v>
      </c>
      <c r="F5" s="21">
        <f t="shared" si="2"/>
        <v>0</v>
      </c>
      <c r="G5" s="27">
        <f>C5+D5</f>
        <v>16005.300000000001</v>
      </c>
    </row>
    <row r="6" spans="1:7" ht="25.5">
      <c r="A6" s="30" t="s">
        <v>33</v>
      </c>
      <c r="B6" s="24" t="s">
        <v>34</v>
      </c>
      <c r="C6" s="25">
        <v>4696.5</v>
      </c>
      <c r="D6" s="31">
        <f>2699.6+8609.2</f>
        <v>11308.800000000001</v>
      </c>
      <c r="E6" s="31">
        <f t="shared" ref="E6" si="3">2699.6+8609.2</f>
        <v>11308.800000000001</v>
      </c>
      <c r="F6" s="31"/>
      <c r="G6" s="26">
        <f>C6+D6</f>
        <v>16005.300000000001</v>
      </c>
    </row>
    <row r="7" spans="1:7">
      <c r="A7" s="29" t="s">
        <v>35</v>
      </c>
      <c r="B7" s="20" t="s">
        <v>36</v>
      </c>
      <c r="C7" s="22">
        <f>C9+C10+C11+C15+C14+C12+C13</f>
        <v>381226.10000000003</v>
      </c>
      <c r="D7" s="22">
        <f>D9+D10+D11+D15+D14+D12+D13</f>
        <v>-66237.522039999982</v>
      </c>
      <c r="E7" s="22">
        <f t="shared" ref="E7:F7" si="4">E9+E10+E11+E15+E14+E12+E13</f>
        <v>235219.17796000003</v>
      </c>
      <c r="F7" s="22">
        <f t="shared" si="4"/>
        <v>-301456.7</v>
      </c>
      <c r="G7" s="22">
        <f t="shared" ref="G7" si="5">G9+G10+G11+G15+G14+G12+G13</f>
        <v>314988.57796000002</v>
      </c>
    </row>
    <row r="8" spans="1:7" ht="12.75" hidden="1" customHeight="1">
      <c r="A8" s="23"/>
      <c r="B8" s="32"/>
      <c r="C8" s="25"/>
      <c r="D8" s="25"/>
      <c r="E8" s="25"/>
      <c r="F8" s="25"/>
      <c r="G8" s="26">
        <f t="shared" ref="G8:G14" si="6">C8+D8</f>
        <v>0</v>
      </c>
    </row>
    <row r="9" spans="1:7" ht="38.25">
      <c r="A9" s="23" t="s">
        <v>37</v>
      </c>
      <c r="B9" s="24" t="s">
        <v>38</v>
      </c>
      <c r="C9" s="25">
        <v>54556.6</v>
      </c>
      <c r="D9" s="25">
        <v>43620.800000000003</v>
      </c>
      <c r="E9" s="25">
        <v>43620.800000000003</v>
      </c>
      <c r="F9" s="25"/>
      <c r="G9" s="33">
        <f t="shared" si="6"/>
        <v>98177.4</v>
      </c>
    </row>
    <row r="10" spans="1:7" ht="51" hidden="1" customHeight="1">
      <c r="A10" s="23" t="s">
        <v>39</v>
      </c>
      <c r="B10" s="32" t="s">
        <v>40</v>
      </c>
      <c r="C10" s="25"/>
      <c r="D10" s="25"/>
      <c r="E10" s="25"/>
      <c r="F10" s="25"/>
      <c r="G10" s="33">
        <f t="shared" si="6"/>
        <v>0</v>
      </c>
    </row>
    <row r="11" spans="1:7" ht="63.75">
      <c r="A11" s="23" t="s">
        <v>39</v>
      </c>
      <c r="B11" s="32" t="s">
        <v>41</v>
      </c>
      <c r="C11" s="25">
        <v>141620.6</v>
      </c>
      <c r="D11" s="25">
        <v>-141620.6</v>
      </c>
      <c r="E11" s="25"/>
      <c r="F11" s="25">
        <v>-141620.6</v>
      </c>
      <c r="G11" s="33">
        <f t="shared" si="6"/>
        <v>0</v>
      </c>
    </row>
    <row r="12" spans="1:7" ht="63.75">
      <c r="A12" s="23" t="s">
        <v>42</v>
      </c>
      <c r="B12" s="32" t="s">
        <v>41</v>
      </c>
      <c r="C12" s="25"/>
      <c r="D12" s="25">
        <f>141620.6+6908.77796</f>
        <v>148529.37796000001</v>
      </c>
      <c r="E12" s="25">
        <f t="shared" ref="E12" si="7">141620.6+6908.77796</f>
        <v>148529.37796000001</v>
      </c>
      <c r="F12" s="25"/>
      <c r="G12" s="33">
        <f t="shared" si="6"/>
        <v>148529.37796000001</v>
      </c>
    </row>
    <row r="13" spans="1:7" ht="51">
      <c r="A13" s="23" t="s">
        <v>43</v>
      </c>
      <c r="B13" s="32" t="s">
        <v>44</v>
      </c>
      <c r="C13" s="25"/>
      <c r="D13" s="25">
        <f>158666.7-93731.3-23029.3</f>
        <v>41906.100000000006</v>
      </c>
      <c r="E13" s="25">
        <f t="shared" ref="E13" si="8">158666.7-93731.3-23029.3</f>
        <v>41906.100000000006</v>
      </c>
      <c r="F13" s="25"/>
      <c r="G13" s="33">
        <f t="shared" si="6"/>
        <v>41906.100000000006</v>
      </c>
    </row>
    <row r="14" spans="1:7" ht="38.25">
      <c r="A14" s="23" t="s">
        <v>45</v>
      </c>
      <c r="B14" s="32" t="s">
        <v>46</v>
      </c>
      <c r="C14" s="25">
        <v>9350.7999999999993</v>
      </c>
      <c r="D14" s="34">
        <f>809.2-508</f>
        <v>301.20000000000005</v>
      </c>
      <c r="E14" s="34">
        <f t="shared" ref="E14" si="9">809.2-508</f>
        <v>301.20000000000005</v>
      </c>
      <c r="F14" s="34"/>
      <c r="G14" s="33">
        <f t="shared" si="6"/>
        <v>9652</v>
      </c>
    </row>
    <row r="15" spans="1:7">
      <c r="A15" s="30" t="s">
        <v>47</v>
      </c>
      <c r="B15" s="32" t="s">
        <v>48</v>
      </c>
      <c r="C15" s="35">
        <f>C16+C17+C18+C19+C20</f>
        <v>175698.1</v>
      </c>
      <c r="D15" s="35">
        <f>D16+D17+D18+D19+D20</f>
        <v>-158974.39999999999</v>
      </c>
      <c r="E15" s="35">
        <f>E16+E17+E18+E19+E20</f>
        <v>861.7</v>
      </c>
      <c r="F15" s="35">
        <f t="shared" ref="F15" si="10">F16+F17+F18+F19+F20</f>
        <v>-159836.1</v>
      </c>
      <c r="G15" s="35">
        <f t="shared" ref="G15" si="11">G16+G17+G18+G19+G20</f>
        <v>16723.7</v>
      </c>
    </row>
    <row r="16" spans="1:7" ht="127.5">
      <c r="A16" s="30"/>
      <c r="B16" s="24" t="s">
        <v>49</v>
      </c>
      <c r="C16" s="25">
        <v>2211.3000000000002</v>
      </c>
      <c r="D16" s="36"/>
      <c r="E16" s="36"/>
      <c r="F16" s="36"/>
      <c r="G16" s="33">
        <f>C16+D16</f>
        <v>2211.3000000000002</v>
      </c>
    </row>
    <row r="17" spans="1:8">
      <c r="A17" s="30"/>
      <c r="B17" s="37" t="s">
        <v>50</v>
      </c>
      <c r="C17" s="25">
        <v>14820.1</v>
      </c>
      <c r="D17" s="25">
        <v>-1169.4000000000001</v>
      </c>
      <c r="E17" s="25"/>
      <c r="F17" s="25">
        <v>-1169.4000000000001</v>
      </c>
      <c r="G17" s="33">
        <f>C17+D17</f>
        <v>13650.7</v>
      </c>
    </row>
    <row r="18" spans="1:8" ht="51">
      <c r="A18" s="30"/>
      <c r="B18" s="37" t="s">
        <v>40</v>
      </c>
      <c r="C18" s="25">
        <v>158666.70000000001</v>
      </c>
      <c r="D18" s="25">
        <v>-158666.70000000001</v>
      </c>
      <c r="E18" s="25"/>
      <c r="F18" s="25">
        <v>-158666.70000000001</v>
      </c>
      <c r="G18" s="33">
        <f>C18+D18</f>
        <v>0</v>
      </c>
      <c r="H18" s="38"/>
    </row>
    <row r="19" spans="1:8" ht="39.75" customHeight="1">
      <c r="A19" s="30"/>
      <c r="B19" s="37" t="s">
        <v>51</v>
      </c>
      <c r="C19" s="25"/>
      <c r="D19" s="25">
        <v>508</v>
      </c>
      <c r="E19" s="25">
        <v>508</v>
      </c>
      <c r="F19" s="25"/>
      <c r="G19" s="33">
        <f>C19+D19</f>
        <v>508</v>
      </c>
      <c r="H19" s="38"/>
    </row>
    <row r="20" spans="1:8" ht="25.5">
      <c r="A20" s="30"/>
      <c r="B20" s="37" t="s">
        <v>52</v>
      </c>
      <c r="C20" s="25"/>
      <c r="D20" s="25">
        <v>353.7</v>
      </c>
      <c r="E20" s="25">
        <v>353.7</v>
      </c>
      <c r="F20" s="25"/>
      <c r="G20" s="33">
        <f>C20+D20</f>
        <v>353.7</v>
      </c>
      <c r="H20" s="38"/>
    </row>
    <row r="21" spans="1:8">
      <c r="A21" s="29" t="s">
        <v>53</v>
      </c>
      <c r="B21" s="20" t="s">
        <v>54</v>
      </c>
      <c r="C21" s="21">
        <f>C24+C22+C25+C26+C40+C23+C38+C39+C41</f>
        <v>1472984.9</v>
      </c>
      <c r="D21" s="21">
        <f t="shared" ref="D21:G21" si="12">D24+D22+D25+D26+D40+D23+D38+D39+D41</f>
        <v>195807.30000000002</v>
      </c>
      <c r="E21" s="21">
        <f t="shared" ref="E21" si="13">E24+E22+E25+E26+E40+E23+E38+E39+E41</f>
        <v>210517.7</v>
      </c>
      <c r="F21" s="21">
        <f>F24+F22+F25+F26+F40+F23+F38+F39+F41</f>
        <v>-14710.400000000001</v>
      </c>
      <c r="G21" s="22">
        <f t="shared" si="12"/>
        <v>1668792.2</v>
      </c>
    </row>
    <row r="22" spans="1:8" ht="25.5">
      <c r="A22" s="39" t="s">
        <v>55</v>
      </c>
      <c r="B22" s="40" t="s">
        <v>56</v>
      </c>
      <c r="C22" s="41">
        <v>61410.400000000001</v>
      </c>
      <c r="D22" s="25">
        <f>5526.3+8622.7+11031.1</f>
        <v>25180.1</v>
      </c>
      <c r="E22" s="25">
        <f t="shared" ref="E22" si="14">5526.3+8622.7+11031.1</f>
        <v>25180.1</v>
      </c>
      <c r="F22" s="25"/>
      <c r="G22" s="26">
        <f>C22+D22</f>
        <v>86590.5</v>
      </c>
    </row>
    <row r="23" spans="1:8" ht="38.25">
      <c r="A23" s="42" t="s">
        <v>57</v>
      </c>
      <c r="B23" s="40" t="s">
        <v>58</v>
      </c>
      <c r="C23" s="41">
        <v>366.2</v>
      </c>
      <c r="D23" s="25">
        <v>47.6</v>
      </c>
      <c r="E23" s="25">
        <v>47.6</v>
      </c>
      <c r="F23" s="25"/>
      <c r="G23" s="26">
        <f>C23+D23</f>
        <v>413.8</v>
      </c>
    </row>
    <row r="24" spans="1:8" ht="38.25">
      <c r="A24" s="39" t="s">
        <v>59</v>
      </c>
      <c r="B24" s="40" t="s">
        <v>60</v>
      </c>
      <c r="C24" s="41">
        <v>1104</v>
      </c>
      <c r="D24" s="25">
        <v>-201.1</v>
      </c>
      <c r="E24" s="25"/>
      <c r="F24" s="25">
        <v>-201.1</v>
      </c>
      <c r="G24" s="26">
        <f>C24+D24</f>
        <v>902.9</v>
      </c>
    </row>
    <row r="25" spans="1:8" ht="31.5" customHeight="1">
      <c r="A25" s="39" t="s">
        <v>61</v>
      </c>
      <c r="B25" s="40" t="s">
        <v>62</v>
      </c>
      <c r="C25" s="41">
        <v>56006</v>
      </c>
      <c r="D25" s="25">
        <v>9500</v>
      </c>
      <c r="E25" s="25">
        <v>9500</v>
      </c>
      <c r="F25" s="25"/>
      <c r="G25" s="26">
        <f>C25+D25</f>
        <v>65506</v>
      </c>
    </row>
    <row r="26" spans="1:8" ht="25.5">
      <c r="A26" s="39" t="s">
        <v>63</v>
      </c>
      <c r="B26" s="40" t="s">
        <v>64</v>
      </c>
      <c r="C26" s="35">
        <f t="shared" ref="C26" si="15">C27+C30+C31+C32+C33+C34+C35+C36+C37</f>
        <v>1201280.8</v>
      </c>
      <c r="D26" s="35">
        <f>D27+D30+D31+D32+D33+D34+D35+D36+D37</f>
        <v>158721</v>
      </c>
      <c r="E26" s="35">
        <f t="shared" ref="E26:F26" si="16">E27+E30+E31+E32+E33+E34+E35+E36+E37</f>
        <v>173164.9</v>
      </c>
      <c r="F26" s="35">
        <f t="shared" si="16"/>
        <v>-14443.900000000001</v>
      </c>
      <c r="G26" s="35">
        <f>G27+G30+G31+G32+G33+G34+G35+G36+G37</f>
        <v>1360001.7999999998</v>
      </c>
    </row>
    <row r="27" spans="1:8" s="48" customFormat="1" ht="63.75">
      <c r="A27" s="43" t="s">
        <v>63</v>
      </c>
      <c r="B27" s="44" t="s">
        <v>65</v>
      </c>
      <c r="C27" s="45">
        <f>C28+C29</f>
        <v>1053003.7</v>
      </c>
      <c r="D27" s="46">
        <f>D28+D29</f>
        <v>168693.9</v>
      </c>
      <c r="E27" s="46">
        <f t="shared" ref="E27:F27" si="17">E28+E29</f>
        <v>168693.9</v>
      </c>
      <c r="F27" s="46">
        <f t="shared" si="17"/>
        <v>0</v>
      </c>
      <c r="G27" s="47">
        <f t="shared" ref="G27:G41" si="18">C27+D27</f>
        <v>1221697.5999999999</v>
      </c>
    </row>
    <row r="28" spans="1:8" s="48" customFormat="1">
      <c r="A28" s="43"/>
      <c r="B28" s="49" t="s">
        <v>66</v>
      </c>
      <c r="C28" s="45">
        <v>704944</v>
      </c>
      <c r="D28" s="46">
        <f>85655.8+34028.5+5503.7</f>
        <v>125188</v>
      </c>
      <c r="E28" s="46">
        <f t="shared" ref="E28" si="19">85655.8+34028.5+5503.7</f>
        <v>125188</v>
      </c>
      <c r="F28" s="46"/>
      <c r="G28" s="26">
        <f t="shared" si="18"/>
        <v>830132</v>
      </c>
    </row>
    <row r="29" spans="1:8" s="48" customFormat="1">
      <c r="A29" s="43"/>
      <c r="B29" s="49" t="s">
        <v>67</v>
      </c>
      <c r="C29" s="45">
        <v>348059.7</v>
      </c>
      <c r="D29" s="46">
        <f>35136.9+8369</f>
        <v>43505.9</v>
      </c>
      <c r="E29" s="46">
        <f t="shared" ref="E29" si="20">35136.9+8369</f>
        <v>43505.9</v>
      </c>
      <c r="F29" s="46"/>
      <c r="G29" s="26">
        <f t="shared" si="18"/>
        <v>391565.60000000003</v>
      </c>
    </row>
    <row r="30" spans="1:8" s="48" customFormat="1" ht="25.5">
      <c r="A30" s="43" t="s">
        <v>63</v>
      </c>
      <c r="B30" s="50" t="s">
        <v>68</v>
      </c>
      <c r="C30" s="45">
        <v>52518</v>
      </c>
      <c r="D30" s="46">
        <v>1177.4000000000001</v>
      </c>
      <c r="E30" s="46">
        <v>1177.4000000000001</v>
      </c>
      <c r="F30" s="46"/>
      <c r="G30" s="26">
        <f t="shared" si="18"/>
        <v>53695.4</v>
      </c>
    </row>
    <row r="31" spans="1:8" s="48" customFormat="1" ht="25.5">
      <c r="A31" s="43" t="s">
        <v>63</v>
      </c>
      <c r="B31" s="50" t="s">
        <v>68</v>
      </c>
      <c r="C31" s="45">
        <v>34637</v>
      </c>
      <c r="D31" s="46">
        <v>3193.6</v>
      </c>
      <c r="E31" s="46">
        <v>3193.6</v>
      </c>
      <c r="F31" s="46"/>
      <c r="G31" s="26">
        <f t="shared" si="18"/>
        <v>37830.6</v>
      </c>
    </row>
    <row r="32" spans="1:8" s="48" customFormat="1" ht="25.5">
      <c r="A32" s="43" t="s">
        <v>63</v>
      </c>
      <c r="B32" s="50" t="s">
        <v>69</v>
      </c>
      <c r="C32" s="45">
        <v>11013</v>
      </c>
      <c r="D32" s="46"/>
      <c r="E32" s="46"/>
      <c r="F32" s="46"/>
      <c r="G32" s="26">
        <f t="shared" si="18"/>
        <v>11013</v>
      </c>
    </row>
    <row r="33" spans="1:7" s="48" customFormat="1" ht="51">
      <c r="A33" s="43" t="s">
        <v>63</v>
      </c>
      <c r="B33" s="50" t="s">
        <v>70</v>
      </c>
      <c r="C33" s="45">
        <v>2546</v>
      </c>
      <c r="D33" s="46"/>
      <c r="E33" s="46"/>
      <c r="F33" s="46"/>
      <c r="G33" s="26">
        <f t="shared" si="18"/>
        <v>2546</v>
      </c>
    </row>
    <row r="34" spans="1:7" s="48" customFormat="1" ht="25.5">
      <c r="A34" s="43" t="s">
        <v>63</v>
      </c>
      <c r="B34" s="49" t="s">
        <v>71</v>
      </c>
      <c r="C34" s="45">
        <v>372</v>
      </c>
      <c r="D34" s="46"/>
      <c r="E34" s="46"/>
      <c r="F34" s="46"/>
      <c r="G34" s="26">
        <f t="shared" si="18"/>
        <v>372</v>
      </c>
    </row>
    <row r="35" spans="1:7" ht="25.5">
      <c r="A35" s="43" t="s">
        <v>63</v>
      </c>
      <c r="B35" s="51" t="s">
        <v>72</v>
      </c>
      <c r="C35" s="45">
        <v>1122</v>
      </c>
      <c r="D35" s="46">
        <v>100</v>
      </c>
      <c r="E35" s="46">
        <v>100</v>
      </c>
      <c r="F35" s="46"/>
      <c r="G35" s="26">
        <f t="shared" si="18"/>
        <v>1222</v>
      </c>
    </row>
    <row r="36" spans="1:7" ht="25.5">
      <c r="A36" s="43" t="s">
        <v>63</v>
      </c>
      <c r="B36" s="49" t="s">
        <v>73</v>
      </c>
      <c r="C36" s="45">
        <v>407</v>
      </c>
      <c r="D36" s="46"/>
      <c r="E36" s="46"/>
      <c r="F36" s="46"/>
      <c r="G36" s="26">
        <f t="shared" si="18"/>
        <v>407</v>
      </c>
    </row>
    <row r="37" spans="1:7" ht="51">
      <c r="A37" s="43" t="s">
        <v>63</v>
      </c>
      <c r="B37" s="52" t="s">
        <v>74</v>
      </c>
      <c r="C37" s="72">
        <v>45662.1</v>
      </c>
      <c r="D37" s="73">
        <f>-11332.1-3111.8</f>
        <v>-14443.900000000001</v>
      </c>
      <c r="E37" s="73"/>
      <c r="F37" s="73">
        <f t="shared" ref="F37" si="21">-11332.1-3111.8</f>
        <v>-14443.900000000001</v>
      </c>
      <c r="G37" s="74">
        <f t="shared" si="18"/>
        <v>31218.199999999997</v>
      </c>
    </row>
    <row r="38" spans="1:7" s="48" customFormat="1" ht="51" hidden="1" customHeight="1">
      <c r="A38" s="42" t="s">
        <v>75</v>
      </c>
      <c r="B38" s="40" t="s">
        <v>74</v>
      </c>
      <c r="C38" s="41"/>
      <c r="D38" s="25"/>
      <c r="E38" s="25"/>
      <c r="F38" s="25"/>
      <c r="G38" s="26">
        <f t="shared" si="18"/>
        <v>0</v>
      </c>
    </row>
    <row r="39" spans="1:7" s="48" customFormat="1" ht="25.5">
      <c r="A39" s="23" t="s">
        <v>76</v>
      </c>
      <c r="B39" s="40" t="s">
        <v>77</v>
      </c>
      <c r="C39" s="41">
        <v>440.5</v>
      </c>
      <c r="D39" s="46">
        <v>-65.400000000000006</v>
      </c>
      <c r="E39" s="46"/>
      <c r="F39" s="46">
        <v>-65.400000000000006</v>
      </c>
      <c r="G39" s="26">
        <f t="shared" si="18"/>
        <v>375.1</v>
      </c>
    </row>
    <row r="40" spans="1:7" ht="69.75" customHeight="1">
      <c r="A40" s="23" t="s">
        <v>78</v>
      </c>
      <c r="B40" s="53" t="s">
        <v>79</v>
      </c>
      <c r="C40" s="41">
        <v>152377</v>
      </c>
      <c r="D40" s="25">
        <v>2082</v>
      </c>
      <c r="E40" s="25">
        <v>2082</v>
      </c>
      <c r="F40" s="25"/>
      <c r="G40" s="26">
        <f t="shared" si="18"/>
        <v>154459</v>
      </c>
    </row>
    <row r="41" spans="1:7" ht="38.25">
      <c r="A41" s="23" t="s">
        <v>80</v>
      </c>
      <c r="B41" s="53" t="s">
        <v>81</v>
      </c>
      <c r="C41" s="41"/>
      <c r="D41" s="25">
        <v>543.1</v>
      </c>
      <c r="E41" s="25">
        <v>543.1</v>
      </c>
      <c r="F41" s="25"/>
      <c r="G41" s="26">
        <f t="shared" si="18"/>
        <v>543.1</v>
      </c>
    </row>
    <row r="42" spans="1:7" s="57" customFormat="1">
      <c r="A42" s="19" t="s">
        <v>82</v>
      </c>
      <c r="B42" s="54" t="s">
        <v>83</v>
      </c>
      <c r="C42" s="55">
        <f>C43</f>
        <v>7</v>
      </c>
      <c r="D42" s="55">
        <f t="shared" ref="D42:G42" si="22">D43</f>
        <v>-2</v>
      </c>
      <c r="E42" s="55">
        <f t="shared" si="22"/>
        <v>0</v>
      </c>
      <c r="F42" s="55">
        <f t="shared" si="22"/>
        <v>-2</v>
      </c>
      <c r="G42" s="56">
        <f t="shared" si="22"/>
        <v>5</v>
      </c>
    </row>
    <row r="43" spans="1:7" ht="42" customHeight="1">
      <c r="A43" s="23" t="s">
        <v>84</v>
      </c>
      <c r="B43" s="53" t="s">
        <v>85</v>
      </c>
      <c r="C43" s="41">
        <v>7</v>
      </c>
      <c r="D43" s="58">
        <v>-2</v>
      </c>
      <c r="E43" s="58"/>
      <c r="F43" s="58">
        <v>-2</v>
      </c>
      <c r="G43" s="26">
        <f>C43+D43</f>
        <v>5</v>
      </c>
    </row>
    <row r="44" spans="1:7" s="57" customFormat="1" ht="25.5">
      <c r="A44" s="19" t="s">
        <v>86</v>
      </c>
      <c r="B44" s="59" t="s">
        <v>87</v>
      </c>
      <c r="C44" s="21">
        <f>C45</f>
        <v>-13.30564</v>
      </c>
      <c r="D44" s="21">
        <f>D45</f>
        <v>0</v>
      </c>
      <c r="E44" s="21">
        <f t="shared" ref="E44:F44" si="23">E45</f>
        <v>0</v>
      </c>
      <c r="F44" s="21">
        <f t="shared" si="23"/>
        <v>0</v>
      </c>
      <c r="G44" s="60">
        <f>C44+D44</f>
        <v>-13.30564</v>
      </c>
    </row>
    <row r="45" spans="1:7" ht="39" thickBot="1">
      <c r="A45" s="61" t="s">
        <v>88</v>
      </c>
      <c r="B45" s="62" t="s">
        <v>89</v>
      </c>
      <c r="C45" s="63">
        <v>-13.30564</v>
      </c>
      <c r="D45" s="63"/>
      <c r="E45" s="63"/>
      <c r="F45" s="63"/>
      <c r="G45" s="64">
        <f t="shared" ref="G45" si="24">C45+D45</f>
        <v>-13.30564</v>
      </c>
    </row>
    <row r="46" spans="1:7">
      <c r="A46" s="65"/>
      <c r="B46" s="66"/>
      <c r="C46" s="67"/>
    </row>
    <row r="47" spans="1:7">
      <c r="D47" s="69"/>
      <c r="E47" s="69"/>
      <c r="F47" s="69"/>
      <c r="G47" s="69"/>
    </row>
    <row r="48" spans="1:7">
      <c r="G48" s="69"/>
    </row>
    <row r="51" spans="1:1">
      <c r="A51" s="17"/>
    </row>
  </sheetData>
  <pageMargins left="1.0236220472440944" right="0.27559055118110237" top="0.23622047244094491" bottom="0.31496062992125984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23"/>
  <sheetViews>
    <sheetView tabSelected="1" workbookViewId="0">
      <selection activeCell="C2" sqref="C2:E2"/>
    </sheetView>
  </sheetViews>
  <sheetFormatPr defaultRowHeight="15.75"/>
  <cols>
    <col min="1" max="1" width="26.85546875" style="3" customWidth="1"/>
    <col min="2" max="2" width="37" style="3" customWidth="1"/>
    <col min="3" max="3" width="14" style="3" customWidth="1"/>
    <col min="4" max="4" width="13.5703125" style="3" customWidth="1"/>
    <col min="5" max="5" width="15.7109375" style="3" customWidth="1"/>
    <col min="6" max="16384" width="9.140625" style="3"/>
  </cols>
  <sheetData>
    <row r="1" spans="1:5">
      <c r="A1" s="2"/>
      <c r="B1" s="2"/>
      <c r="C1" s="2"/>
      <c r="D1" s="2"/>
      <c r="E1" s="2" t="s">
        <v>23</v>
      </c>
    </row>
    <row r="2" spans="1:5">
      <c r="A2" s="2"/>
      <c r="B2" s="2"/>
      <c r="C2" s="75" t="s">
        <v>94</v>
      </c>
      <c r="D2" s="75"/>
      <c r="E2" s="75"/>
    </row>
    <row r="3" spans="1:5">
      <c r="A3" s="2"/>
      <c r="B3" s="2"/>
      <c r="C3" s="75" t="s">
        <v>93</v>
      </c>
      <c r="D3" s="75"/>
      <c r="E3" s="75"/>
    </row>
    <row r="4" spans="1:5">
      <c r="A4" s="2"/>
      <c r="B4" s="2"/>
      <c r="C4" s="2"/>
      <c r="D4" s="2"/>
      <c r="E4" s="2"/>
    </row>
    <row r="5" spans="1:5" s="4" customFormat="1" ht="55.5" customHeight="1">
      <c r="A5" s="76" t="s">
        <v>24</v>
      </c>
      <c r="B5" s="76"/>
      <c r="C5" s="76"/>
      <c r="D5" s="76"/>
      <c r="E5" s="76"/>
    </row>
    <row r="6" spans="1:5">
      <c r="E6" s="16" t="s">
        <v>1</v>
      </c>
    </row>
    <row r="7" spans="1:5" ht="47.25">
      <c r="A7" s="5" t="s">
        <v>2</v>
      </c>
      <c r="B7" s="5" t="s">
        <v>0</v>
      </c>
      <c r="C7" s="5" t="s">
        <v>21</v>
      </c>
      <c r="D7" s="5" t="s">
        <v>22</v>
      </c>
      <c r="E7" s="5" t="s">
        <v>92</v>
      </c>
    </row>
    <row r="8" spans="1:5" ht="31.5">
      <c r="A8" s="6" t="s">
        <v>3</v>
      </c>
      <c r="B8" s="7" t="s">
        <v>4</v>
      </c>
      <c r="C8" s="8">
        <f>C9+C10</f>
        <v>135853.40000000002</v>
      </c>
      <c r="D8" s="8">
        <f t="shared" ref="D8:E8" si="0">D9+D10</f>
        <v>-92053.4</v>
      </c>
      <c r="E8" s="8">
        <f t="shared" si="0"/>
        <v>43800</v>
      </c>
    </row>
    <row r="9" spans="1:5" ht="63">
      <c r="A9" s="6" t="s">
        <v>5</v>
      </c>
      <c r="B9" s="1" t="s">
        <v>6</v>
      </c>
      <c r="C9" s="9">
        <v>416053.4</v>
      </c>
      <c r="D9" s="9">
        <f>-92053.4</f>
        <v>-92053.4</v>
      </c>
      <c r="E9" s="10">
        <f>C9+D9</f>
        <v>324000</v>
      </c>
    </row>
    <row r="10" spans="1:5" ht="63">
      <c r="A10" s="6" t="s">
        <v>7</v>
      </c>
      <c r="B10" s="1" t="s">
        <v>8</v>
      </c>
      <c r="C10" s="9">
        <v>-280200</v>
      </c>
      <c r="D10" s="9"/>
      <c r="E10" s="10">
        <f t="shared" ref="E10:E16" si="1">C10+D10</f>
        <v>-280200</v>
      </c>
    </row>
    <row r="11" spans="1:5" ht="47.25">
      <c r="A11" s="5" t="s">
        <v>9</v>
      </c>
      <c r="B11" s="7" t="s">
        <v>10</v>
      </c>
      <c r="C11" s="8">
        <f>C12+C13+C14</f>
        <v>-118685.4</v>
      </c>
      <c r="D11" s="8">
        <f t="shared" ref="D11:E11" si="2">D12+D13+D14</f>
        <v>128685.4</v>
      </c>
      <c r="E11" s="8">
        <f t="shared" si="2"/>
        <v>10000</v>
      </c>
    </row>
    <row r="12" spans="1:5" ht="126">
      <c r="A12" s="6" t="s">
        <v>11</v>
      </c>
      <c r="B12" s="1" t="s">
        <v>12</v>
      </c>
      <c r="C12" s="12">
        <v>57200</v>
      </c>
      <c r="D12" s="12">
        <f>5550+35000</f>
        <v>40550</v>
      </c>
      <c r="E12" s="9">
        <f t="shared" si="1"/>
        <v>97750</v>
      </c>
    </row>
    <row r="13" spans="1:5" ht="126">
      <c r="A13" s="6" t="s">
        <v>13</v>
      </c>
      <c r="B13" s="1" t="s">
        <v>14</v>
      </c>
      <c r="C13" s="12">
        <v>-57200</v>
      </c>
      <c r="D13" s="12">
        <v>-5550</v>
      </c>
      <c r="E13" s="9">
        <f t="shared" si="1"/>
        <v>-62750</v>
      </c>
    </row>
    <row r="14" spans="1:5" ht="78.75">
      <c r="A14" s="6" t="s">
        <v>13</v>
      </c>
      <c r="B14" s="1" t="s">
        <v>15</v>
      </c>
      <c r="C14" s="9">
        <v>-118685.4</v>
      </c>
      <c r="D14" s="12">
        <v>93685.4</v>
      </c>
      <c r="E14" s="10">
        <f t="shared" si="1"/>
        <v>-25000</v>
      </c>
    </row>
    <row r="15" spans="1:5" ht="31.5">
      <c r="A15" s="5" t="s">
        <v>16</v>
      </c>
      <c r="B15" s="7" t="s">
        <v>17</v>
      </c>
      <c r="C15" s="11">
        <f>C16</f>
        <v>3929.1724899999999</v>
      </c>
      <c r="D15" s="11">
        <f>D16</f>
        <v>0</v>
      </c>
      <c r="E15" s="11">
        <f>E16</f>
        <v>3929.1724899999999</v>
      </c>
    </row>
    <row r="16" spans="1:5" ht="47.25">
      <c r="A16" s="6" t="s">
        <v>18</v>
      </c>
      <c r="B16" s="1" t="s">
        <v>19</v>
      </c>
      <c r="C16" s="12">
        <f>3929.17249</f>
        <v>3929.1724899999999</v>
      </c>
      <c r="D16" s="12"/>
      <c r="E16" s="13">
        <f t="shared" si="1"/>
        <v>3929.1724899999999</v>
      </c>
    </row>
    <row r="17" spans="1:7">
      <c r="A17" s="14"/>
      <c r="B17" s="5" t="s">
        <v>20</v>
      </c>
      <c r="C17" s="8">
        <f>C8+C11+C15</f>
        <v>21097.17249000003</v>
      </c>
      <c r="D17" s="8">
        <f t="shared" ref="D17:E17" si="3">D8+D11+D15</f>
        <v>36632</v>
      </c>
      <c r="E17" s="11">
        <f t="shared" si="3"/>
        <v>57729.172489999997</v>
      </c>
      <c r="G17" s="15">
        <f>E17-E16</f>
        <v>53800</v>
      </c>
    </row>
    <row r="20" spans="1:7">
      <c r="C20" s="15">
        <f>C17-C16</f>
        <v>17168.000000000029</v>
      </c>
      <c r="D20" s="15"/>
      <c r="E20" s="15">
        <f>E17-E16</f>
        <v>53800</v>
      </c>
    </row>
    <row r="22" spans="1:7">
      <c r="E22" s="3">
        <f>2687698.8-2745428</f>
        <v>-57729.200000000186</v>
      </c>
    </row>
    <row r="23" spans="1:7">
      <c r="E23" s="15">
        <f>E17+E22</f>
        <v>-2.7510000189067796E-2</v>
      </c>
    </row>
  </sheetData>
  <mergeCells count="3">
    <mergeCell ref="C2:E2"/>
    <mergeCell ref="C3:E3"/>
    <mergeCell ref="A5:E5"/>
  </mergeCells>
  <pageMargins left="0.70866141732283472" right="0.17" top="0.24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прил2 доходы (2)</vt:lpstr>
      <vt:lpstr>прил1 источ</vt:lpstr>
      <vt:lpstr>'прил1 источ'!Область_печати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Нелли Викторовна Опай-оол</dc:creator>
  <cp:lastModifiedBy>Work</cp:lastModifiedBy>
  <cp:lastPrinted>2017-01-18T09:54:53Z</cp:lastPrinted>
  <dcterms:created xsi:type="dcterms:W3CDTF">2016-04-22T05:42:47Z</dcterms:created>
  <dcterms:modified xsi:type="dcterms:W3CDTF">2017-01-18T09:56:25Z</dcterms:modified>
</cp:coreProperties>
</file>